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5" activeTab="8"/>
  </bookViews>
  <sheets>
    <sheet name="Data" sheetId="1" r:id="rId1"/>
    <sheet name="Risk-Based Capital Ratio" sheetId="2" r:id="rId2"/>
    <sheet name="Asset Risk (C-1)" sheetId="3" r:id="rId3"/>
    <sheet name="Insurance Risk (C-2) " sheetId="4" r:id="rId4"/>
    <sheet name="Interest Rate Risk (C-3)" sheetId="5" r:id="rId5"/>
    <sheet name="Business Risk (C-4)" sheetId="6" r:id="rId6"/>
    <sheet name="Bond Size Factor" sheetId="7" r:id="rId7"/>
    <sheet name="Asset Concentration Factor" sheetId="8" r:id="rId8"/>
    <sheet name="Covariance Adjustment" sheetId="9" r:id="rId9"/>
    <sheet name="Total Adjusted Capital" sheetId="10" r:id="rId10"/>
  </sheets>
  <definedNames/>
  <calcPr fullCalcOnLoad="1"/>
</workbook>
</file>

<file path=xl/sharedStrings.xml><?xml version="1.0" encoding="utf-8"?>
<sst xmlns="http://schemas.openxmlformats.org/spreadsheetml/2006/main" count="204" uniqueCount="156">
  <si>
    <t>Asset Risk (C-1)</t>
  </si>
  <si>
    <t>Annual 
Statement Value</t>
  </si>
  <si>
    <t>RBC 
Factor</t>
  </si>
  <si>
    <t>Bonds</t>
  </si>
  <si>
    <t>Class 1</t>
  </si>
  <si>
    <t>Class 2</t>
  </si>
  <si>
    <t>Class 3</t>
  </si>
  <si>
    <t>Class 4</t>
  </si>
  <si>
    <t>Class 5</t>
  </si>
  <si>
    <t>Class 6</t>
  </si>
  <si>
    <r>
      <t xml:space="preserve">Total </t>
    </r>
    <r>
      <rPr>
        <b/>
        <sz val="10"/>
        <rFont val="Arial"/>
        <family val="2"/>
      </rPr>
      <t>RBC for Bonds</t>
    </r>
  </si>
  <si>
    <t>Mortgages</t>
  </si>
  <si>
    <r>
      <t xml:space="preserve">Total </t>
    </r>
    <r>
      <rPr>
        <b/>
        <sz val="10"/>
        <rFont val="Arial"/>
        <family val="2"/>
      </rPr>
      <t>RBC for Mortgages</t>
    </r>
  </si>
  <si>
    <t>Preferred Stock</t>
  </si>
  <si>
    <t>Real Estate</t>
  </si>
  <si>
    <t>Asset Concentration Factor (see Concentration worksheet)</t>
  </si>
  <si>
    <t>Total Asset Risk (C-1)</t>
  </si>
  <si>
    <t>Assets Type</t>
  </si>
  <si>
    <t>RBC 
Requirement</t>
  </si>
  <si>
    <t>Government and exempt issuers</t>
  </si>
  <si>
    <r>
      <t xml:space="preserve">Total </t>
    </r>
    <r>
      <rPr>
        <b/>
        <sz val="10"/>
        <rFont val="Arial"/>
        <family val="2"/>
      </rPr>
      <t>RBC for Preferred Stock</t>
    </r>
  </si>
  <si>
    <t>Insurance Risk (C-2)</t>
  </si>
  <si>
    <t>Individual Life Insurance</t>
  </si>
  <si>
    <t>Ordinary Life Insurance Inforce (from Exhibit of Life Insurance)</t>
  </si>
  <si>
    <t>less Aggregate Reserve for Ordinary Life</t>
  </si>
  <si>
    <t>Total Net Amount at Risk</t>
  </si>
  <si>
    <t>First 500 million</t>
  </si>
  <si>
    <t>Next 4,500 million</t>
  </si>
  <si>
    <t>Next 20,000 million</t>
  </si>
  <si>
    <t>Over 25,000 million</t>
  </si>
  <si>
    <t>RBC for other insurance risks</t>
  </si>
  <si>
    <t>Interest Rate Risk, Health Risk and Market Risk (C-3)</t>
  </si>
  <si>
    <t>Low Risk</t>
  </si>
  <si>
    <t>Life insurance reserves net of policy loans</t>
  </si>
  <si>
    <r>
      <t xml:space="preserve">Total </t>
    </r>
    <r>
      <rPr>
        <b/>
        <sz val="10"/>
        <rFont val="Arial"/>
        <family val="2"/>
      </rPr>
      <t xml:space="preserve">RBC for Low Risk </t>
    </r>
  </si>
  <si>
    <t>Medium Risk</t>
  </si>
  <si>
    <r>
      <t xml:space="preserve">Total </t>
    </r>
    <r>
      <rPr>
        <b/>
        <sz val="10"/>
        <rFont val="Arial"/>
        <family val="2"/>
      </rPr>
      <t xml:space="preserve">RBC for Medium Risk </t>
    </r>
  </si>
  <si>
    <t>Reserve for annuity contracts with no withdrawal feature</t>
  </si>
  <si>
    <t>Reserve for annuity contracts with market value adjustment</t>
  </si>
  <si>
    <t>Reserve for life contingent payout annuities</t>
  </si>
  <si>
    <t>Reserve for annuity contracts with book value withdrawals less a surrender of 5% or higher</t>
  </si>
  <si>
    <t>Reserve for supplementary contracts without life contingencies</t>
  </si>
  <si>
    <t>Reserve for dividend accumulations</t>
  </si>
  <si>
    <t>Additional reserves established as a result of cash flow testing</t>
  </si>
  <si>
    <t>High Risk</t>
  </si>
  <si>
    <t>Reserve for annuity contracts with book value withdrawals less a surrender of less than 5%</t>
  </si>
  <si>
    <t>Reserve for annuity contracts with book value withdrawals and no surrender charge</t>
  </si>
  <si>
    <t>Additional RBC as the result of Cash Flow Testing</t>
  </si>
  <si>
    <t>Risk-Based Capital Ratio</t>
  </si>
  <si>
    <t>Total Interest Rate Risk, Health Risk and Market Risk (C-3)</t>
  </si>
  <si>
    <t>Separate account liabilities</t>
  </si>
  <si>
    <t>Total Business Risk (C-4)</t>
  </si>
  <si>
    <t>Total Adjusted Capital</t>
  </si>
  <si>
    <t>Statutory surplus</t>
  </si>
  <si>
    <t>Asset valuation reserve (AVR)</t>
  </si>
  <si>
    <t>Policyholder dividend liability</t>
  </si>
  <si>
    <t>+</t>
  </si>
  <si>
    <t>Business Risk (C-4)</t>
  </si>
  <si>
    <t>-</t>
  </si>
  <si>
    <t>Covariance adjustment</t>
  </si>
  <si>
    <t>=</t>
  </si>
  <si>
    <t>Bond Size Factor</t>
  </si>
  <si>
    <t>Number of Issuers</t>
  </si>
  <si>
    <t>*    Size Factor</t>
  </si>
  <si>
    <t>=  Weighted Issuers</t>
  </si>
  <si>
    <t>First 50</t>
  </si>
  <si>
    <t>Next 50</t>
  </si>
  <si>
    <t>Next 300</t>
  </si>
  <si>
    <t>Over 400</t>
  </si>
  <si>
    <t>Total Number of Issuers*</t>
  </si>
  <si>
    <t>Total Weighted Issuers</t>
  </si>
  <si>
    <t>Size Factor</t>
  </si>
  <si>
    <t>* Excludes government issues</t>
  </si>
  <si>
    <t>Bonds Size Adjustment (see Bond Size worksheet)</t>
  </si>
  <si>
    <t>RBC for Bonds before bond size adjustment</t>
  </si>
  <si>
    <t>First</t>
  </si>
  <si>
    <t>Second</t>
  </si>
  <si>
    <t>10 largest Holdings</t>
  </si>
  <si>
    <t>Third</t>
  </si>
  <si>
    <t>Fourth</t>
  </si>
  <si>
    <t>Fifth</t>
  </si>
  <si>
    <t>Sixth</t>
  </si>
  <si>
    <t>Seventh</t>
  </si>
  <si>
    <t>Eighth</t>
  </si>
  <si>
    <t>Tenth</t>
  </si>
  <si>
    <t>*    RBC Factor</t>
  </si>
  <si>
    <t>=  Additional RBC</t>
  </si>
  <si>
    <t>Asset Class</t>
  </si>
  <si>
    <t>Bond (Class 2)</t>
  </si>
  <si>
    <t>Common stock</t>
  </si>
  <si>
    <t>Bond (Class 3)</t>
  </si>
  <si>
    <t>Asset Risk - Other (C-1)</t>
  </si>
  <si>
    <t>Other assets</t>
  </si>
  <si>
    <t>Interest Rate Risk</t>
  </si>
  <si>
    <t>Market Risk</t>
  </si>
  <si>
    <t>RBC Requirement</t>
  </si>
  <si>
    <t>Covariance Adjustment Worksheet</t>
  </si>
  <si>
    <t>Information</t>
  </si>
  <si>
    <t>for</t>
  </si>
  <si>
    <t>Common Stock</t>
  </si>
  <si>
    <t>Reserve for structure settlements</t>
  </si>
  <si>
    <t>Aggregate Reserves</t>
  </si>
  <si>
    <t>Reserve for supplementary contracts with life contingencies</t>
  </si>
  <si>
    <t>Calculation of Risk-Based Capital</t>
  </si>
  <si>
    <t>Class 1……………………………………………………………………………………………………</t>
  </si>
  <si>
    <t>Class 2……………………………………………………………………………………………………</t>
  </si>
  <si>
    <t>Class 3……………………………………………………………………………………………………</t>
  </si>
  <si>
    <t>Class 4……………………………………………………………………………………………………</t>
  </si>
  <si>
    <t>Class 5……………………………………………………………………………………………………</t>
  </si>
  <si>
    <t>Class 6……………………………………………………………………………………………………</t>
  </si>
  <si>
    <r>
      <t>Preferred Stock (assumed to all belong to Class 2)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</si>
  <si>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r>
      <t>Common Stock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</si>
  <si>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r>
      <t>Real Estate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</si>
  <si>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r>
      <t>Policy Loans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</si>
  <si>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r>
      <t>Ordinary Life Insurance Inforce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</si>
  <si>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t>Ordinary Life……………………………………………………………………………………………………</t>
  </si>
  <si>
    <t>Annuity contracts with market value adjustment……………………………………………………………………………………………………</t>
  </si>
  <si>
    <t>Annuity contracts with book value withdrawals less a surrender of 5% or higher……………………………………………………………………………………………………</t>
  </si>
  <si>
    <t>Annuity contracts with book value withdrawals less a surrender of less than 5%……………………………………………………………………………………………………</t>
  </si>
  <si>
    <t>Annuity contracts with book value withdrawals and no surrender charge……………………………………………………………………………………………………</t>
  </si>
  <si>
    <t>Life contingent payout annuities……………………………………………………………………………………………………</t>
  </si>
  <si>
    <t>Supplementary contracts without life contingencies……………………………………………………………………………………………………</t>
  </si>
  <si>
    <t>Dividend accumulations……………………………………………………………………………………………………</t>
  </si>
  <si>
    <r>
      <t>Separate account liabilities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</si>
  <si>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t>Number of bond issuers……………………………………………………………………………………………………</t>
  </si>
  <si>
    <t>Commercial Mortgages in Good Standing……………………………………………………………………………………………………</t>
  </si>
  <si>
    <t>Commercial Mortgages more than 90 days overdue……………………………………………………………………………………………………</t>
  </si>
  <si>
    <t>Commercial Mortgages in foreclosure……………………………………………………………………………………………………</t>
  </si>
  <si>
    <r>
      <t>BA Assets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</si>
  <si>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r>
      <t>Life premiums &amp; annuity considerations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</si>
  <si>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t>Asset Risk - Affiliates (C-0)</t>
  </si>
  <si>
    <t>Ninth</t>
  </si>
  <si>
    <t>Asset Concentration Factor</t>
  </si>
  <si>
    <t>Covariance adjustment (see covariance adjustment worksheet)</t>
  </si>
  <si>
    <t>Commercial Mortgages in Good Standing</t>
  </si>
  <si>
    <t>Commercial Mortgages more than 90 days overdue</t>
  </si>
  <si>
    <t>Commercial Mortgages in foreclosure</t>
  </si>
  <si>
    <t>BA Assets</t>
  </si>
  <si>
    <r>
      <t xml:space="preserve">Total </t>
    </r>
    <r>
      <rPr>
        <b/>
        <sz val="10"/>
        <rFont val="Arial"/>
        <family val="2"/>
      </rPr>
      <t>RBC for Individual Life Insurance</t>
    </r>
  </si>
  <si>
    <t>Life premiums &amp; annuity considerations</t>
  </si>
  <si>
    <t>Supplementary contracts with life contingencies……………………………………………………………………………………………………</t>
  </si>
  <si>
    <r>
      <t>Statutory surplus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</si>
  <si>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r>
      <t>Asset valuation reserve (AVR)</t>
    </r>
    <r>
      <rPr>
        <sz val="10"/>
        <rFont val="Arial"/>
        <family val="2"/>
      </rPr>
      <t>……………………………………………………………………………………………………</t>
    </r>
  </si>
  <si>
    <t>Mortgage (in good standing)</t>
  </si>
  <si>
    <r>
      <t>Policyholder dividend liability</t>
    </r>
    <r>
      <rPr>
        <sz val="10"/>
        <rFont val="Arial"/>
        <family val="2"/>
      </rPr>
      <t>………………………………………………………………………………….</t>
    </r>
  </si>
  <si>
    <t>Total Insurance Risk (C-2)</t>
  </si>
  <si>
    <t>Risk-Based Capital Ratio (Total Adjusted Capital/Total Risked Based Capital)</t>
  </si>
  <si>
    <t>Total Risk-based Capital After Covariance Adjustment</t>
  </si>
  <si>
    <t>Total Risk-based Capital before Covariance Adjustment</t>
  </si>
  <si>
    <t>Total Risk-based Capital after Covariance Adjustment</t>
  </si>
  <si>
    <r>
      <t>Authorized Control Level Risked-Based Capital</t>
    </r>
    <r>
      <rPr>
        <b/>
        <vertAlign val="superscript"/>
        <sz val="10"/>
        <rFont val="Arial"/>
        <family val="2"/>
      </rPr>
      <t>1</t>
    </r>
  </si>
  <si>
    <t>1. 50% of Total Risk-based Capital after Covariance Adjustment</t>
  </si>
  <si>
    <t>Footnotes:</t>
  </si>
  <si>
    <t>Non Health Portion</t>
  </si>
  <si>
    <t>Health Portion</t>
  </si>
  <si>
    <t>Health Risk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</si>
</sst>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0_);[Red]\(#,##0.0000\)"/>
    <numFmt numFmtId="166" formatCode="#,##0.00000_);[Red]\(#,##0.00000\)"/>
    <numFmt numFmtId="167" formatCode="#,##0.000_);[Red]\(#,##0.000\)"/>
    <numFmt numFmtId="168" formatCode="#,##0.0_);[Red]\(#,##0.0\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_);[Red]\(#,##0.000000\)"/>
    <numFmt numFmtId="175" formatCode="_(* #,##0.0_);_(* \(#,##0.0\);_(* 0.0_);_(@_)"/>
    <numFmt numFmtId="176" formatCode="_(* #,##0_);_(* \(#,##0\);_(* 0_);_(@_)"/>
    <numFmt numFmtId="177" formatCode="_(* #,##0.0_);_(* \(#,##0.0\);_(* &quot;-&quot;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name val="Arial"/>
      <family val="0"/>
    </font>
    <font>
      <sz val="12"/>
      <name val="Times New Roman"/>
      <family val="1"/>
    </font>
    <font>
      <sz val="10"/>
      <color indexed="12"/>
      <name val="Arial"/>
      <family val="0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Accounting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42" applyNumberFormat="1" applyFont="1" applyAlignment="1">
      <alignment/>
    </xf>
    <xf numFmtId="38" fontId="0" fillId="0" borderId="0" xfId="42" applyNumberFormat="1" applyFont="1" applyAlignment="1">
      <alignment/>
    </xf>
    <xf numFmtId="38" fontId="4" fillId="0" borderId="0" xfId="42" applyNumberFormat="1" applyFont="1" applyAlignment="1">
      <alignment/>
    </xf>
    <xf numFmtId="38" fontId="0" fillId="0" borderId="11" xfId="42" applyNumberFormat="1" applyFon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38" fontId="0" fillId="0" borderId="0" xfId="0" applyNumberFormat="1" applyAlignment="1">
      <alignment/>
    </xf>
    <xf numFmtId="169" fontId="0" fillId="0" borderId="0" xfId="57" applyNumberFormat="1" applyFon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165" fontId="4" fillId="0" borderId="0" xfId="42" applyNumberFormat="1" applyFont="1" applyAlignment="1">
      <alignment/>
    </xf>
    <xf numFmtId="0" fontId="3" fillId="33" borderId="10" xfId="0" applyFont="1" applyFill="1" applyBorder="1" applyAlignment="1" quotePrefix="1">
      <alignment horizontal="center"/>
    </xf>
    <xf numFmtId="0" fontId="0" fillId="0" borderId="0" xfId="0" applyFont="1" applyAlignment="1">
      <alignment horizontal="left" indent="1"/>
    </xf>
    <xf numFmtId="0" fontId="0" fillId="33" borderId="12" xfId="0" applyFill="1" applyBorder="1" applyAlignment="1">
      <alignment horizontal="center"/>
    </xf>
    <xf numFmtId="38" fontId="6" fillId="0" borderId="0" xfId="42" applyNumberFormat="1" applyFont="1" applyAlignment="1">
      <alignment/>
    </xf>
    <xf numFmtId="0" fontId="6" fillId="0" borderId="0" xfId="0" applyFont="1" applyAlignment="1">
      <alignment horizontal="left" inden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8" fontId="0" fillId="0" borderId="0" xfId="42" applyNumberFormat="1" applyFont="1" applyAlignment="1">
      <alignment/>
    </xf>
    <xf numFmtId="176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C38"/>
  <sheetViews>
    <sheetView showGridLines="0" zoomScalePageLayoutView="0" workbookViewId="0" topLeftCell="A7">
      <selection activeCell="B41" sqref="B41"/>
    </sheetView>
  </sheetViews>
  <sheetFormatPr defaultColWidth="9.140625" defaultRowHeight="12.75"/>
  <cols>
    <col min="1" max="1" width="2.8515625" style="14" customWidth="1"/>
    <col min="2" max="2" width="79.7109375" style="0" bestFit="1" customWidth="1"/>
    <col min="3" max="3" width="21.140625" style="0" bestFit="1" customWidth="1"/>
  </cols>
  <sheetData>
    <row r="1" ht="13.5" thickBot="1"/>
    <row r="2" spans="2:3" ht="13.5" thickTop="1">
      <c r="B2" s="30" t="s">
        <v>97</v>
      </c>
      <c r="C2" s="30"/>
    </row>
    <row r="3" spans="2:3" ht="12.75">
      <c r="B3" s="31" t="s">
        <v>98</v>
      </c>
      <c r="C3" s="31"/>
    </row>
    <row r="4" spans="2:3" ht="12.75">
      <c r="B4" s="31" t="s">
        <v>103</v>
      </c>
      <c r="C4" s="31"/>
    </row>
    <row r="5" spans="2:3" ht="12.75">
      <c r="B5" s="16"/>
      <c r="C5" s="17"/>
    </row>
    <row r="6" spans="2:3" ht="19.5" customHeight="1">
      <c r="B6" s="7" t="s">
        <v>3</v>
      </c>
      <c r="C6" s="10"/>
    </row>
    <row r="7" spans="1:3" ht="12.75">
      <c r="A7" s="15"/>
      <c r="B7" s="5" t="s">
        <v>104</v>
      </c>
      <c r="C7" s="26">
        <v>10000000000</v>
      </c>
    </row>
    <row r="8" spans="1:3" ht="12.75">
      <c r="A8" s="15"/>
      <c r="B8" s="5" t="s">
        <v>105</v>
      </c>
      <c r="C8" s="26">
        <v>8000000000</v>
      </c>
    </row>
    <row r="9" spans="1:3" ht="12.75">
      <c r="A9" s="15"/>
      <c r="B9" s="5" t="s">
        <v>106</v>
      </c>
      <c r="C9" s="26">
        <v>1000000000</v>
      </c>
    </row>
    <row r="10" spans="1:3" ht="12.75">
      <c r="A10" s="15"/>
      <c r="B10" s="5" t="s">
        <v>107</v>
      </c>
      <c r="C10" s="26">
        <v>900000000</v>
      </c>
    </row>
    <row r="11" spans="2:3" ht="12.75">
      <c r="B11" s="5" t="s">
        <v>108</v>
      </c>
      <c r="C11" s="26">
        <v>90000000</v>
      </c>
    </row>
    <row r="12" spans="1:3" ht="12.75">
      <c r="A12" s="15"/>
      <c r="B12" s="5" t="s">
        <v>109</v>
      </c>
      <c r="C12" s="26">
        <v>10000000</v>
      </c>
    </row>
    <row r="13" spans="1:3" ht="12.75">
      <c r="A13" s="15"/>
      <c r="B13" s="5" t="s">
        <v>124</v>
      </c>
      <c r="C13" s="26">
        <v>5000</v>
      </c>
    </row>
    <row r="14" spans="2:3" ht="12.75">
      <c r="B14" s="8" t="s">
        <v>11</v>
      </c>
      <c r="C14" s="26"/>
    </row>
    <row r="15" spans="2:3" ht="12.75">
      <c r="B15" s="5" t="s">
        <v>125</v>
      </c>
      <c r="C15" s="26">
        <v>900000000</v>
      </c>
    </row>
    <row r="16" spans="2:3" ht="12.75">
      <c r="B16" s="5" t="s">
        <v>126</v>
      </c>
      <c r="C16" s="26">
        <v>90000000</v>
      </c>
    </row>
    <row r="17" spans="2:3" ht="12.75">
      <c r="B17" s="5" t="s">
        <v>127</v>
      </c>
      <c r="C17" s="26">
        <v>10000000</v>
      </c>
    </row>
    <row r="18" spans="2:3" ht="12.75">
      <c r="B18" s="7" t="s">
        <v>110</v>
      </c>
      <c r="C18" s="26">
        <v>200000000</v>
      </c>
    </row>
    <row r="19" spans="2:3" ht="12.75">
      <c r="B19" s="8" t="s">
        <v>111</v>
      </c>
      <c r="C19" s="26">
        <v>1000000000</v>
      </c>
    </row>
    <row r="20" spans="2:3" ht="12.75">
      <c r="B20" s="8" t="s">
        <v>112</v>
      </c>
      <c r="C20" s="26">
        <v>100000000</v>
      </c>
    </row>
    <row r="21" spans="2:3" ht="12.75">
      <c r="B21" s="7" t="s">
        <v>128</v>
      </c>
      <c r="C21" s="26">
        <v>1000000000</v>
      </c>
    </row>
    <row r="22" spans="2:3" ht="12.75">
      <c r="B22" s="7" t="s">
        <v>113</v>
      </c>
      <c r="C22" s="26">
        <v>5000000000</v>
      </c>
    </row>
    <row r="23" spans="2:3" ht="12.75">
      <c r="B23" s="7" t="s">
        <v>114</v>
      </c>
      <c r="C23" s="26">
        <v>200000000000</v>
      </c>
    </row>
    <row r="24" spans="2:3" ht="12.75">
      <c r="B24" s="7" t="s">
        <v>101</v>
      </c>
      <c r="C24" s="26"/>
    </row>
    <row r="25" spans="2:3" ht="12.75">
      <c r="B25" s="5" t="s">
        <v>115</v>
      </c>
      <c r="C25" s="26">
        <v>20000000000</v>
      </c>
    </row>
    <row r="26" spans="2:3" ht="12.75">
      <c r="B26" s="5" t="s">
        <v>116</v>
      </c>
      <c r="C26" s="26">
        <v>5000000000</v>
      </c>
    </row>
    <row r="27" spans="2:3" ht="12.75">
      <c r="B27" s="5" t="s">
        <v>117</v>
      </c>
      <c r="C27" s="26">
        <v>7000000000</v>
      </c>
    </row>
    <row r="28" spans="2:3" ht="12.75">
      <c r="B28" s="5" t="s">
        <v>118</v>
      </c>
      <c r="C28" s="26">
        <v>5000000000</v>
      </c>
    </row>
    <row r="29" spans="2:3" ht="12.75">
      <c r="B29" s="5" t="s">
        <v>119</v>
      </c>
      <c r="C29" s="26">
        <v>3000000000</v>
      </c>
    </row>
    <row r="30" spans="2:3" ht="12.75">
      <c r="B30" s="5" t="s">
        <v>120</v>
      </c>
      <c r="C30" s="26">
        <v>1000000000</v>
      </c>
    </row>
    <row r="31" spans="2:3" ht="12.75">
      <c r="B31" s="5" t="s">
        <v>140</v>
      </c>
      <c r="C31" s="26">
        <v>100000000</v>
      </c>
    </row>
    <row r="32" spans="2:3" ht="12.75">
      <c r="B32" s="5" t="s">
        <v>121</v>
      </c>
      <c r="C32" s="26">
        <v>100000000</v>
      </c>
    </row>
    <row r="33" spans="2:3" ht="12.75">
      <c r="B33" s="5" t="s">
        <v>122</v>
      </c>
      <c r="C33" s="26">
        <v>200000000</v>
      </c>
    </row>
    <row r="34" spans="2:3" ht="12.75">
      <c r="B34" s="7" t="s">
        <v>129</v>
      </c>
      <c r="C34" s="26">
        <v>2500000000</v>
      </c>
    </row>
    <row r="35" spans="2:3" ht="12.75">
      <c r="B35" s="7" t="s">
        <v>123</v>
      </c>
      <c r="C35" s="26">
        <v>25000000000</v>
      </c>
    </row>
    <row r="36" spans="2:3" ht="12.75">
      <c r="B36" s="7" t="s">
        <v>141</v>
      </c>
      <c r="C36" s="26">
        <v>2000000000</v>
      </c>
    </row>
    <row r="37" spans="2:3" ht="12.75">
      <c r="B37" s="7" t="s">
        <v>142</v>
      </c>
      <c r="C37" s="26">
        <v>500000000</v>
      </c>
    </row>
    <row r="38" spans="2:3" ht="12.75">
      <c r="B38" s="7" t="s">
        <v>144</v>
      </c>
      <c r="C38" s="26">
        <v>750000000</v>
      </c>
    </row>
  </sheetData>
  <sheetProtection/>
  <mergeCells count="3">
    <mergeCell ref="B2:C2"/>
    <mergeCell ref="B3:C3"/>
    <mergeCell ref="B4:C4"/>
  </mergeCells>
  <printOptions horizontalCentered="1"/>
  <pageMargins left="0.75" right="0.75" top="1" bottom="1" header="0.5" footer="0.5"/>
  <pageSetup fitToHeight="1" fitToWidth="1" horizontalDpi="600" verticalDpi="600" orientation="portrait" scale="87" r:id="rId2"/>
  <headerFooter alignWithMargins="0">
    <oddFooter>&amp;C- &amp;P -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E11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2.140625" style="0" customWidth="1"/>
    <col min="2" max="2" width="72.00390625" style="0" customWidth="1"/>
    <col min="3" max="3" width="21.140625" style="0" bestFit="1" customWidth="1"/>
    <col min="4" max="4" width="15.7109375" style="0" customWidth="1"/>
    <col min="5" max="5" width="20.7109375" style="0" customWidth="1"/>
  </cols>
  <sheetData>
    <row r="1" ht="13.5" thickBot="1"/>
    <row r="2" spans="2:5" ht="13.5" thickTop="1">
      <c r="B2" s="30" t="s">
        <v>52</v>
      </c>
      <c r="C2" s="30"/>
      <c r="D2" s="30"/>
      <c r="E2" s="30"/>
    </row>
    <row r="3" spans="2:5" ht="12.75">
      <c r="B3" s="1"/>
      <c r="C3" s="1"/>
      <c r="D3" s="1"/>
      <c r="E3" s="1"/>
    </row>
    <row r="4" spans="2:5" ht="12.75">
      <c r="B4" s="1"/>
      <c r="C4" s="4">
        <v>-1</v>
      </c>
      <c r="D4" s="4">
        <f>C4-1</f>
        <v>-2</v>
      </c>
      <c r="E4" s="4">
        <f>D4-1</f>
        <v>-3</v>
      </c>
    </row>
    <row r="5" spans="2:5" ht="25.5">
      <c r="B5" s="2" t="s">
        <v>17</v>
      </c>
      <c r="C5" s="3" t="s">
        <v>1</v>
      </c>
      <c r="D5" s="3" t="s">
        <v>2</v>
      </c>
      <c r="E5" s="3" t="s">
        <v>18</v>
      </c>
    </row>
    <row r="6" spans="2:5" ht="17.25" customHeight="1">
      <c r="B6" s="7"/>
      <c r="C6" s="9"/>
      <c r="D6" s="9"/>
      <c r="E6" s="10"/>
    </row>
    <row r="7" spans="2:5" ht="12.75">
      <c r="B7" s="7" t="s">
        <v>53</v>
      </c>
      <c r="C7" s="10">
        <f>Data!C36</f>
        <v>2000000000</v>
      </c>
      <c r="D7" s="9">
        <v>1</v>
      </c>
      <c r="E7" s="10">
        <f>C7*D7</f>
        <v>2000000000</v>
      </c>
    </row>
    <row r="8" spans="2:5" ht="12.75">
      <c r="B8" s="7" t="s">
        <v>54</v>
      </c>
      <c r="C8" s="10">
        <f>Data!C37</f>
        <v>500000000</v>
      </c>
      <c r="D8" s="9">
        <v>1</v>
      </c>
      <c r="E8" s="10">
        <f>C8*D8</f>
        <v>500000000</v>
      </c>
    </row>
    <row r="9" spans="2:5" ht="12.75">
      <c r="B9" s="7" t="s">
        <v>55</v>
      </c>
      <c r="C9" s="10">
        <f>Data!C38</f>
        <v>750000000</v>
      </c>
      <c r="D9" s="9">
        <v>0.5</v>
      </c>
      <c r="E9" s="10">
        <f>C9*D9</f>
        <v>375000000</v>
      </c>
    </row>
    <row r="10" spans="2:5" ht="21" customHeight="1" thickBot="1">
      <c r="B10" s="7" t="s">
        <v>52</v>
      </c>
      <c r="C10" s="10"/>
      <c r="D10" s="9"/>
      <c r="E10" s="12">
        <f>SUM(E7:E9)</f>
        <v>2875000000</v>
      </c>
    </row>
    <row r="11" spans="3:5" ht="13.5" thickTop="1">
      <c r="C11" s="10"/>
      <c r="E11" s="10"/>
    </row>
  </sheetData>
  <sheetProtection/>
  <mergeCells count="1">
    <mergeCell ref="B2:E2"/>
  </mergeCells>
  <printOptions horizontalCentered="1"/>
  <pageMargins left="0.75" right="0.75" top="1" bottom="1" header="0.5" footer="0.5"/>
  <pageSetup fitToHeight="1" fitToWidth="1" horizontalDpi="600" verticalDpi="600" orientation="portrait" scale="6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18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2.8515625" style="14" customWidth="1"/>
    <col min="2" max="2" width="71.7109375" style="0" bestFit="1" customWidth="1"/>
    <col min="3" max="3" width="21.140625" style="0" bestFit="1" customWidth="1"/>
  </cols>
  <sheetData>
    <row r="1" ht="13.5" thickBot="1"/>
    <row r="2" spans="2:3" ht="13.5" thickTop="1">
      <c r="B2" s="30" t="s">
        <v>48</v>
      </c>
      <c r="C2" s="30"/>
    </row>
    <row r="3" spans="2:3" ht="12.75">
      <c r="B3" s="1"/>
      <c r="C3" s="1"/>
    </row>
    <row r="4" spans="2:3" ht="12.75">
      <c r="B4" s="1"/>
      <c r="C4" s="4"/>
    </row>
    <row r="5" spans="2:3" ht="12.75">
      <c r="B5" s="16"/>
      <c r="C5" s="17"/>
    </row>
    <row r="6" spans="2:3" ht="19.5" customHeight="1">
      <c r="B6" s="7" t="s">
        <v>0</v>
      </c>
      <c r="C6" s="10">
        <f>'Asset Risk (C-1)'!E35</f>
        <v>950501200</v>
      </c>
    </row>
    <row r="7" spans="1:3" ht="19.5" customHeight="1">
      <c r="A7" s="15" t="s">
        <v>56</v>
      </c>
      <c r="B7" s="7" t="s">
        <v>21</v>
      </c>
      <c r="C7" s="10">
        <f>'Insurance Risk (C-2) '!E16</f>
        <v>171400000</v>
      </c>
    </row>
    <row r="8" spans="1:3" ht="19.5" customHeight="1">
      <c r="A8" s="15" t="s">
        <v>56</v>
      </c>
      <c r="B8" s="7" t="s">
        <v>31</v>
      </c>
      <c r="C8" s="10">
        <f>'Interest Rate Risk (C-3)'!E25</f>
        <v>366520000</v>
      </c>
    </row>
    <row r="9" spans="1:3" ht="19.5" customHeight="1">
      <c r="A9" s="15" t="s">
        <v>56</v>
      </c>
      <c r="B9" s="7" t="s">
        <v>57</v>
      </c>
      <c r="C9" s="11">
        <f>'Business Risk (C-4)'!E9</f>
        <v>97000000</v>
      </c>
    </row>
    <row r="10" spans="1:3" ht="19.5" customHeight="1">
      <c r="A10" s="15" t="s">
        <v>60</v>
      </c>
      <c r="B10" s="7" t="s">
        <v>148</v>
      </c>
      <c r="C10" s="18">
        <f>SUM(C6:C9)</f>
        <v>1585421200</v>
      </c>
    </row>
    <row r="11" spans="1:3" ht="19.5" customHeight="1">
      <c r="A11" s="15" t="s">
        <v>58</v>
      </c>
      <c r="B11" s="7" t="s">
        <v>133</v>
      </c>
      <c r="C11" s="11">
        <f>'Covariance Adjustment'!C20</f>
        <v>414312229.1551235</v>
      </c>
    </row>
    <row r="12" spans="1:3" ht="19.5" customHeight="1">
      <c r="A12" s="15" t="s">
        <v>60</v>
      </c>
      <c r="B12" s="7" t="s">
        <v>147</v>
      </c>
      <c r="C12" s="18">
        <f>C6+C7+C8+C9-C11</f>
        <v>1171108970.8448765</v>
      </c>
    </row>
    <row r="13" spans="1:3" ht="19.5" customHeight="1">
      <c r="A13" s="15"/>
      <c r="B13" s="7" t="s">
        <v>150</v>
      </c>
      <c r="C13" s="18">
        <f>0.5*C12</f>
        <v>585554485.4224383</v>
      </c>
    </row>
    <row r="14" spans="2:3" ht="19.5" customHeight="1">
      <c r="B14" s="7" t="s">
        <v>52</v>
      </c>
      <c r="C14" s="10">
        <f>'Total Adjusted Capital'!E10</f>
        <v>2875000000</v>
      </c>
    </row>
    <row r="15" spans="1:3" ht="19.5" customHeight="1">
      <c r="A15" s="15"/>
      <c r="B15" s="7" t="s">
        <v>146</v>
      </c>
      <c r="C15" s="19">
        <f>C14/C13</f>
        <v>4.909876145728575</v>
      </c>
    </row>
    <row r="16" ht="19.5" customHeight="1"/>
    <row r="17" ht="12.75">
      <c r="B17" s="28" t="s">
        <v>152</v>
      </c>
    </row>
    <row r="18" ht="12.75">
      <c r="B18" s="29" t="s">
        <v>151</v>
      </c>
    </row>
    <row r="19" ht="19.5" customHeight="1"/>
    <row r="20" ht="19.5" customHeight="1"/>
  </sheetData>
  <sheetProtection/>
  <mergeCells count="1">
    <mergeCell ref="B2:C2"/>
  </mergeCells>
  <printOptions horizontalCentered="1"/>
  <pageMargins left="0.75" right="0.75" top="1" bottom="1" header="0.5" footer="0.5"/>
  <pageSetup fitToHeight="1" fitToWidth="1" horizontalDpi="600" verticalDpi="600" orientation="portrait" scale="9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E36"/>
  <sheetViews>
    <sheetView showGridLines="0" zoomScale="79" zoomScaleNormal="79" zoomScalePageLayoutView="0" workbookViewId="0" topLeftCell="A1">
      <selection activeCell="B52" sqref="B52"/>
    </sheetView>
  </sheetViews>
  <sheetFormatPr defaultColWidth="9.140625" defaultRowHeight="12.75"/>
  <cols>
    <col min="1" max="1" width="2.140625" style="0" customWidth="1"/>
    <col min="2" max="2" width="58.7109375" style="0" bestFit="1" customWidth="1"/>
    <col min="3" max="3" width="21.140625" style="0" bestFit="1" customWidth="1"/>
    <col min="4" max="4" width="15.7109375" style="0" customWidth="1"/>
    <col min="5" max="5" width="20.7109375" style="0" customWidth="1"/>
  </cols>
  <sheetData>
    <row r="1" ht="13.5" thickBot="1"/>
    <row r="2" spans="2:5" ht="13.5" thickTop="1">
      <c r="B2" s="30" t="s">
        <v>0</v>
      </c>
      <c r="C2" s="30"/>
      <c r="D2" s="30"/>
      <c r="E2" s="30"/>
    </row>
    <row r="3" spans="2:5" ht="12.75">
      <c r="B3" s="1"/>
      <c r="C3" s="1"/>
      <c r="D3" s="1"/>
      <c r="E3" s="1"/>
    </row>
    <row r="4" spans="2:5" ht="12.75">
      <c r="B4" s="1"/>
      <c r="C4" s="4">
        <v>-1</v>
      </c>
      <c r="D4" s="4">
        <f>C4-1</f>
        <v>-2</v>
      </c>
      <c r="E4" s="4">
        <f>D4-1</f>
        <v>-3</v>
      </c>
    </row>
    <row r="5" spans="2:5" ht="25.5">
      <c r="B5" s="2" t="s">
        <v>17</v>
      </c>
      <c r="C5" s="3" t="s">
        <v>1</v>
      </c>
      <c r="D5" s="3" t="s">
        <v>2</v>
      </c>
      <c r="E5" s="3" t="s">
        <v>18</v>
      </c>
    </row>
    <row r="6" spans="2:5" ht="17.25" customHeight="1">
      <c r="B6" s="7" t="s">
        <v>3</v>
      </c>
      <c r="C6" s="9"/>
      <c r="D6" s="9"/>
      <c r="E6" s="10"/>
    </row>
    <row r="7" spans="2:5" ht="12.75">
      <c r="B7" s="5" t="s">
        <v>19</v>
      </c>
      <c r="C7" s="10">
        <v>0</v>
      </c>
      <c r="D7" s="9">
        <v>0</v>
      </c>
      <c r="E7" s="10">
        <f aca="true" t="shared" si="0" ref="E7:E13">C7*D7</f>
        <v>0</v>
      </c>
    </row>
    <row r="8" spans="2:5" ht="12.75">
      <c r="B8" s="5" t="s">
        <v>4</v>
      </c>
      <c r="C8" s="10">
        <f>Data!C7</f>
        <v>10000000000</v>
      </c>
      <c r="D8" s="9">
        <v>0.004</v>
      </c>
      <c r="E8" s="10">
        <f t="shared" si="0"/>
        <v>40000000</v>
      </c>
    </row>
    <row r="9" spans="2:5" ht="12.75">
      <c r="B9" s="5" t="s">
        <v>5</v>
      </c>
      <c r="C9" s="10">
        <f>Data!C8</f>
        <v>8000000000</v>
      </c>
      <c r="D9" s="9">
        <v>0.013</v>
      </c>
      <c r="E9" s="10">
        <f t="shared" si="0"/>
        <v>104000000</v>
      </c>
    </row>
    <row r="10" spans="2:5" ht="12.75">
      <c r="B10" s="5" t="s">
        <v>6</v>
      </c>
      <c r="C10" s="10">
        <f>Data!C9</f>
        <v>1000000000</v>
      </c>
      <c r="D10" s="9">
        <v>0.046</v>
      </c>
      <c r="E10" s="10">
        <f t="shared" si="0"/>
        <v>46000000</v>
      </c>
    </row>
    <row r="11" spans="2:5" ht="12.75">
      <c r="B11" s="5" t="s">
        <v>7</v>
      </c>
      <c r="C11" s="10">
        <f>Data!C10</f>
        <v>900000000</v>
      </c>
      <c r="D11" s="9">
        <v>0.1</v>
      </c>
      <c r="E11" s="10">
        <f t="shared" si="0"/>
        <v>90000000</v>
      </c>
    </row>
    <row r="12" spans="2:5" ht="12.75">
      <c r="B12" s="5" t="s">
        <v>8</v>
      </c>
      <c r="C12" s="10">
        <f>Data!C11</f>
        <v>90000000</v>
      </c>
      <c r="D12" s="9">
        <v>0.23</v>
      </c>
      <c r="E12" s="10">
        <f t="shared" si="0"/>
        <v>20700000</v>
      </c>
    </row>
    <row r="13" spans="2:5" ht="12.75">
      <c r="B13" s="5" t="s">
        <v>9</v>
      </c>
      <c r="C13" s="10">
        <f>Data!C12</f>
        <v>10000000</v>
      </c>
      <c r="D13" s="9">
        <v>0.3</v>
      </c>
      <c r="E13" s="11">
        <f t="shared" si="0"/>
        <v>3000000</v>
      </c>
    </row>
    <row r="14" spans="2:5" ht="12.75">
      <c r="B14" s="5" t="s">
        <v>74</v>
      </c>
      <c r="C14" s="10"/>
      <c r="D14" s="9"/>
      <c r="E14" s="10">
        <f>SUM(E7:E13)</f>
        <v>303700000</v>
      </c>
    </row>
    <row r="15" spans="2:5" ht="15" customHeight="1">
      <c r="B15" s="5" t="s">
        <v>73</v>
      </c>
      <c r="C15" s="10"/>
      <c r="D15" s="9"/>
      <c r="E15" s="22">
        <f>'Bond Size Factor'!E12</f>
        <v>0.926</v>
      </c>
    </row>
    <row r="16" spans="2:5" ht="12.75">
      <c r="B16" s="6" t="s">
        <v>10</v>
      </c>
      <c r="C16" s="10"/>
      <c r="D16" s="9"/>
      <c r="E16" s="10">
        <f>E14*E15</f>
        <v>281226200</v>
      </c>
    </row>
    <row r="17" spans="3:5" ht="12.75">
      <c r="C17" s="9"/>
      <c r="D17" s="9"/>
      <c r="E17" s="10"/>
    </row>
    <row r="18" spans="2:5" ht="12.75">
      <c r="B18" s="8" t="s">
        <v>11</v>
      </c>
      <c r="C18" s="9"/>
      <c r="D18" s="9"/>
      <c r="E18" s="10"/>
    </row>
    <row r="19" spans="2:5" ht="12.75">
      <c r="B19" s="5" t="s">
        <v>134</v>
      </c>
      <c r="C19" s="10">
        <f>Data!C15</f>
        <v>900000000</v>
      </c>
      <c r="D19" s="9">
        <v>0.026</v>
      </c>
      <c r="E19" s="10">
        <f>C19*D19</f>
        <v>23400000</v>
      </c>
    </row>
    <row r="20" spans="2:5" ht="12.75">
      <c r="B20" s="5" t="s">
        <v>135</v>
      </c>
      <c r="C20" s="10">
        <f>Data!C16</f>
        <v>90000000</v>
      </c>
      <c r="D20" s="9">
        <v>0.18</v>
      </c>
      <c r="E20" s="10">
        <f>C20*D20</f>
        <v>16200000</v>
      </c>
    </row>
    <row r="21" spans="2:5" ht="12.75">
      <c r="B21" s="5" t="s">
        <v>136</v>
      </c>
      <c r="C21" s="10">
        <f>Data!C17</f>
        <v>10000000</v>
      </c>
      <c r="D21" s="9">
        <v>0.23</v>
      </c>
      <c r="E21" s="11">
        <f>C21*D21</f>
        <v>2300000</v>
      </c>
    </row>
    <row r="22" spans="2:5" ht="12.75">
      <c r="B22" s="6" t="s">
        <v>12</v>
      </c>
      <c r="C22" s="10"/>
      <c r="D22" s="9"/>
      <c r="E22" s="10">
        <f>SUM(E19:E21)</f>
        <v>41900000</v>
      </c>
    </row>
    <row r="23" spans="2:5" ht="19.5" customHeight="1">
      <c r="B23" s="7" t="s">
        <v>13</v>
      </c>
      <c r="C23" s="9"/>
      <c r="D23" s="9"/>
      <c r="E23" s="10"/>
    </row>
    <row r="24" spans="2:5" ht="12.75">
      <c r="B24" s="5" t="s">
        <v>4</v>
      </c>
      <c r="C24" s="10">
        <v>0</v>
      </c>
      <c r="D24" s="9">
        <v>0.004</v>
      </c>
      <c r="E24" s="10">
        <f aca="true" t="shared" si="1" ref="E24:E29">C24*D24</f>
        <v>0</v>
      </c>
    </row>
    <row r="25" spans="2:5" ht="12.75">
      <c r="B25" s="5" t="s">
        <v>5</v>
      </c>
      <c r="C25" s="10">
        <f>Data!C18</f>
        <v>200000000</v>
      </c>
      <c r="D25" s="9">
        <v>0.013</v>
      </c>
      <c r="E25" s="10">
        <f t="shared" si="1"/>
        <v>2600000</v>
      </c>
    </row>
    <row r="26" spans="2:5" ht="12.75">
      <c r="B26" s="5" t="s">
        <v>6</v>
      </c>
      <c r="C26" s="10">
        <v>0</v>
      </c>
      <c r="D26" s="9">
        <v>0.046</v>
      </c>
      <c r="E26" s="10">
        <f t="shared" si="1"/>
        <v>0</v>
      </c>
    </row>
    <row r="27" spans="2:5" ht="12.75">
      <c r="B27" s="5" t="s">
        <v>7</v>
      </c>
      <c r="C27" s="10">
        <v>0</v>
      </c>
      <c r="D27" s="9">
        <v>0.1</v>
      </c>
      <c r="E27" s="10">
        <f t="shared" si="1"/>
        <v>0</v>
      </c>
    </row>
    <row r="28" spans="2:5" ht="12.75">
      <c r="B28" s="5" t="s">
        <v>8</v>
      </c>
      <c r="C28" s="10">
        <v>0</v>
      </c>
      <c r="D28" s="9">
        <v>0.23</v>
      </c>
      <c r="E28" s="10">
        <f t="shared" si="1"/>
        <v>0</v>
      </c>
    </row>
    <row r="29" spans="2:5" ht="12.75">
      <c r="B29" s="5" t="s">
        <v>9</v>
      </c>
      <c r="C29" s="10">
        <v>0</v>
      </c>
      <c r="D29" s="9">
        <v>0.3</v>
      </c>
      <c r="E29" s="11">
        <f t="shared" si="1"/>
        <v>0</v>
      </c>
    </row>
    <row r="30" spans="2:5" ht="12.75">
      <c r="B30" s="6" t="s">
        <v>20</v>
      </c>
      <c r="C30" s="10"/>
      <c r="D30" s="9"/>
      <c r="E30" s="10">
        <f>SUM(E24:E29)</f>
        <v>2600000</v>
      </c>
    </row>
    <row r="31" spans="2:5" ht="15.75" customHeight="1">
      <c r="B31" s="8" t="s">
        <v>99</v>
      </c>
      <c r="C31" s="10">
        <f>Data!C19</f>
        <v>1000000000</v>
      </c>
      <c r="D31" s="9">
        <v>0.3</v>
      </c>
      <c r="E31" s="10">
        <f>C31*D31</f>
        <v>300000000</v>
      </c>
    </row>
    <row r="32" spans="2:5" ht="16.5" customHeight="1">
      <c r="B32" s="8" t="s">
        <v>14</v>
      </c>
      <c r="C32" s="10">
        <f>Data!C20</f>
        <v>100000000</v>
      </c>
      <c r="D32" s="9">
        <v>0.15</v>
      </c>
      <c r="E32" s="10">
        <f>C32*D32</f>
        <v>15000000</v>
      </c>
    </row>
    <row r="33" spans="2:5" ht="17.25" customHeight="1">
      <c r="B33" s="7" t="s">
        <v>137</v>
      </c>
      <c r="C33" s="10">
        <f>Data!C21</f>
        <v>1000000000</v>
      </c>
      <c r="D33" s="9">
        <v>0.3</v>
      </c>
      <c r="E33" s="10">
        <f>C33*D33</f>
        <v>300000000</v>
      </c>
    </row>
    <row r="34" spans="2:5" ht="18" customHeight="1">
      <c r="B34" s="7" t="s">
        <v>15</v>
      </c>
      <c r="C34" s="10"/>
      <c r="D34" s="9"/>
      <c r="E34" s="10">
        <f>'Asset Concentration Factor'!F16</f>
        <v>9775000</v>
      </c>
    </row>
    <row r="35" spans="2:5" ht="21" customHeight="1" thickBot="1">
      <c r="B35" s="7" t="s">
        <v>16</v>
      </c>
      <c r="C35" s="10"/>
      <c r="D35" s="9"/>
      <c r="E35" s="12">
        <f>E16+E22+E30+E31+E32+E33+E34</f>
        <v>950501200</v>
      </c>
    </row>
    <row r="36" spans="3:5" ht="13.5" thickTop="1">
      <c r="C36" s="10"/>
      <c r="E36" s="10"/>
    </row>
  </sheetData>
  <sheetProtection/>
  <mergeCells count="1">
    <mergeCell ref="B2:E2"/>
  </mergeCells>
  <printOptions horizontalCentered="1"/>
  <pageMargins left="0.75" right="0.75" top="1" bottom="1" header="0.5" footer="0.5"/>
  <pageSetup fitToHeight="1" fitToWidth="1" horizontalDpi="600" verticalDpi="600" orientation="portrait" scale="76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E17"/>
  <sheetViews>
    <sheetView showGridLines="0" zoomScale="79" zoomScaleNormal="79" zoomScalePageLayoutView="0" workbookViewId="0" topLeftCell="A1">
      <selection activeCell="B43" sqref="B43"/>
    </sheetView>
  </sheetViews>
  <sheetFormatPr defaultColWidth="9.140625" defaultRowHeight="12.75"/>
  <cols>
    <col min="1" max="1" width="2.140625" style="0" customWidth="1"/>
    <col min="2" max="2" width="54.8515625" style="0" bestFit="1" customWidth="1"/>
    <col min="3" max="3" width="21.140625" style="0" bestFit="1" customWidth="1"/>
    <col min="4" max="4" width="15.7109375" style="0" customWidth="1"/>
    <col min="5" max="5" width="20.7109375" style="0" customWidth="1"/>
  </cols>
  <sheetData>
    <row r="1" ht="13.5" thickBot="1"/>
    <row r="2" spans="2:5" ht="13.5" thickTop="1">
      <c r="B2" s="30" t="s">
        <v>21</v>
      </c>
      <c r="C2" s="30"/>
      <c r="D2" s="30"/>
      <c r="E2" s="30"/>
    </row>
    <row r="3" spans="2:5" ht="12.75">
      <c r="B3" s="1"/>
      <c r="C3" s="1"/>
      <c r="D3" s="1"/>
      <c r="E3" s="1"/>
    </row>
    <row r="4" spans="2:5" ht="12.75">
      <c r="B4" s="1"/>
      <c r="C4" s="4">
        <v>-1</v>
      </c>
      <c r="D4" s="4">
        <f>C4-1</f>
        <v>-2</v>
      </c>
      <c r="E4" s="4">
        <f>D4-1</f>
        <v>-3</v>
      </c>
    </row>
    <row r="5" spans="2:5" ht="25.5">
      <c r="B5" s="2" t="s">
        <v>17</v>
      </c>
      <c r="C5" s="3" t="s">
        <v>1</v>
      </c>
      <c r="D5" s="3" t="s">
        <v>2</v>
      </c>
      <c r="E5" s="3" t="s">
        <v>18</v>
      </c>
    </row>
    <row r="6" spans="2:5" ht="17.25" customHeight="1">
      <c r="B6" s="7" t="s">
        <v>22</v>
      </c>
      <c r="C6" s="9"/>
      <c r="D6" s="9"/>
      <c r="E6" s="10"/>
    </row>
    <row r="7" spans="2:5" ht="12.75">
      <c r="B7" s="5" t="s">
        <v>23</v>
      </c>
      <c r="C7" s="10">
        <f>Data!C23</f>
        <v>200000000000</v>
      </c>
      <c r="D7" s="9"/>
      <c r="E7" s="10"/>
    </row>
    <row r="8" spans="2:5" ht="12.75">
      <c r="B8" s="5" t="s">
        <v>24</v>
      </c>
      <c r="C8" s="10">
        <f>Data!C25</f>
        <v>20000000000</v>
      </c>
      <c r="D8" s="9"/>
      <c r="E8" s="10"/>
    </row>
    <row r="9" spans="2:5" ht="12.75">
      <c r="B9" s="5" t="s">
        <v>25</v>
      </c>
      <c r="C9" s="10">
        <f>C7-C8</f>
        <v>180000000000</v>
      </c>
      <c r="D9" s="9"/>
      <c r="E9" s="11"/>
    </row>
    <row r="10" spans="2:5" ht="12.75">
      <c r="B10" s="13" t="s">
        <v>26</v>
      </c>
      <c r="C10" s="10">
        <f>MIN(500000000,C9)</f>
        <v>500000000</v>
      </c>
      <c r="D10" s="9">
        <v>0.0023</v>
      </c>
      <c r="E10" s="10">
        <f>C10*D10</f>
        <v>1150000</v>
      </c>
    </row>
    <row r="11" spans="2:5" ht="12.75">
      <c r="B11" s="13" t="s">
        <v>27</v>
      </c>
      <c r="C11" s="10">
        <f>MAX(0,MIN(4500000000,C9-C10))</f>
        <v>4500000000</v>
      </c>
      <c r="D11" s="9">
        <v>0.0015</v>
      </c>
      <c r="E11" s="10">
        <f>C11*D11</f>
        <v>6750000</v>
      </c>
    </row>
    <row r="12" spans="2:5" ht="12.75">
      <c r="B12" s="13" t="s">
        <v>28</v>
      </c>
      <c r="C12" s="10">
        <f>MAX(0,MIN(20000000000,C9-C10-C11))</f>
        <v>20000000000</v>
      </c>
      <c r="D12" s="9">
        <v>0.0012</v>
      </c>
      <c r="E12" s="10">
        <f>C12*D12</f>
        <v>23999999.999999996</v>
      </c>
    </row>
    <row r="13" spans="2:5" ht="12.75">
      <c r="B13" s="13" t="s">
        <v>29</v>
      </c>
      <c r="C13" s="10">
        <f>MAX(0,C9-C10-C11-C12)</f>
        <v>155000000000</v>
      </c>
      <c r="D13" s="9">
        <v>0.0009</v>
      </c>
      <c r="E13" s="11">
        <f>C13*D13</f>
        <v>139500000</v>
      </c>
    </row>
    <row r="14" spans="2:5" ht="12.75">
      <c r="B14" s="6" t="s">
        <v>138</v>
      </c>
      <c r="C14" s="10"/>
      <c r="D14" s="9"/>
      <c r="E14" s="10">
        <f>SUM(E10:E13)</f>
        <v>171400000</v>
      </c>
    </row>
    <row r="15" spans="2:5" ht="21" customHeight="1">
      <c r="B15" s="7" t="s">
        <v>30</v>
      </c>
      <c r="C15" s="10"/>
      <c r="D15" s="9"/>
      <c r="E15" s="10">
        <v>0</v>
      </c>
    </row>
    <row r="16" spans="2:5" ht="21" customHeight="1" thickBot="1">
      <c r="B16" s="7" t="s">
        <v>145</v>
      </c>
      <c r="C16" s="10"/>
      <c r="D16" s="9"/>
      <c r="E16" s="12">
        <f>E14+E15</f>
        <v>171400000</v>
      </c>
    </row>
    <row r="17" spans="3:5" ht="13.5" thickTop="1">
      <c r="C17" s="10"/>
      <c r="E17" s="10"/>
    </row>
  </sheetData>
  <sheetProtection/>
  <mergeCells count="1">
    <mergeCell ref="B2:E2"/>
  </mergeCells>
  <printOptions horizontalCentered="1"/>
  <pageMargins left="0.75" right="0.75" top="1" bottom="1" header="0.5" footer="0.5"/>
  <pageSetup fitToHeight="1" fitToWidth="1" horizontalDpi="600" verticalDpi="600" orientation="portrait" scale="7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E26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2.140625" style="0" customWidth="1"/>
    <col min="2" max="2" width="79.7109375" style="0" bestFit="1" customWidth="1"/>
    <col min="3" max="3" width="15.00390625" style="0" bestFit="1" customWidth="1"/>
    <col min="4" max="4" width="15.7109375" style="0" customWidth="1"/>
    <col min="5" max="5" width="11.7109375" style="0" bestFit="1" customWidth="1"/>
  </cols>
  <sheetData>
    <row r="1" ht="13.5" thickBot="1"/>
    <row r="2" spans="2:5" ht="13.5" thickTop="1">
      <c r="B2" s="30" t="s">
        <v>31</v>
      </c>
      <c r="C2" s="30"/>
      <c r="D2" s="30"/>
      <c r="E2" s="30"/>
    </row>
    <row r="3" spans="2:5" ht="12.75">
      <c r="B3" s="1"/>
      <c r="C3" s="1"/>
      <c r="D3" s="1"/>
      <c r="E3" s="1"/>
    </row>
    <row r="4" spans="2:5" ht="12.75">
      <c r="B4" s="1"/>
      <c r="C4" s="4">
        <v>-1</v>
      </c>
      <c r="D4" s="4">
        <f>C4-1</f>
        <v>-2</v>
      </c>
      <c r="E4" s="4">
        <f>D4-1</f>
        <v>-3</v>
      </c>
    </row>
    <row r="5" spans="2:5" ht="25.5">
      <c r="B5" s="2" t="s">
        <v>17</v>
      </c>
      <c r="C5" s="3" t="s">
        <v>1</v>
      </c>
      <c r="D5" s="3" t="s">
        <v>2</v>
      </c>
      <c r="E5" s="3" t="s">
        <v>18</v>
      </c>
    </row>
    <row r="6" spans="2:5" ht="17.25" customHeight="1">
      <c r="B6" s="7" t="s">
        <v>32</v>
      </c>
      <c r="C6" s="9"/>
      <c r="D6" s="9"/>
      <c r="E6" s="10"/>
    </row>
    <row r="7" spans="2:5" ht="12.75">
      <c r="B7" s="5" t="s">
        <v>33</v>
      </c>
      <c r="C7" s="10">
        <f>Data!C25-Data!C22</f>
        <v>15000000000</v>
      </c>
      <c r="D7" s="9">
        <v>0.0077</v>
      </c>
      <c r="E7" s="10">
        <f>C7*D7</f>
        <v>115500000</v>
      </c>
    </row>
    <row r="8" spans="2:5" ht="12.75">
      <c r="B8" s="5" t="s">
        <v>37</v>
      </c>
      <c r="C8" s="10">
        <v>0</v>
      </c>
      <c r="D8" s="9">
        <v>0.0077</v>
      </c>
      <c r="E8" s="10">
        <f>C8*D8</f>
        <v>0</v>
      </c>
    </row>
    <row r="9" spans="2:5" ht="12.75">
      <c r="B9" s="5" t="s">
        <v>38</v>
      </c>
      <c r="C9" s="10">
        <f>Data!C26</f>
        <v>5000000000</v>
      </c>
      <c r="D9" s="9">
        <v>0.0077</v>
      </c>
      <c r="E9" s="10">
        <f>C9*D9</f>
        <v>38500000</v>
      </c>
    </row>
    <row r="10" spans="2:5" ht="12.75">
      <c r="B10" s="5" t="s">
        <v>39</v>
      </c>
      <c r="C10" s="10">
        <f>Data!C30</f>
        <v>1000000000</v>
      </c>
      <c r="D10" s="9">
        <v>0.0077</v>
      </c>
      <c r="E10" s="10">
        <f>C10*D10</f>
        <v>7700000</v>
      </c>
    </row>
    <row r="11" spans="2:5" ht="12.75">
      <c r="B11" s="5" t="s">
        <v>102</v>
      </c>
      <c r="C11" s="10">
        <f>Data!C31</f>
        <v>100000000</v>
      </c>
      <c r="D11" s="9">
        <v>0.0077</v>
      </c>
      <c r="E11" s="11">
        <f>C11*D11</f>
        <v>770000</v>
      </c>
    </row>
    <row r="12" spans="2:5" ht="12.75">
      <c r="B12" s="6" t="s">
        <v>34</v>
      </c>
      <c r="C12" s="10"/>
      <c r="D12" s="9"/>
      <c r="E12" s="10">
        <f>SUM(E10:E10)</f>
        <v>7700000</v>
      </c>
    </row>
    <row r="13" spans="2:5" ht="24" customHeight="1">
      <c r="B13" s="7" t="s">
        <v>35</v>
      </c>
      <c r="C13" s="9"/>
      <c r="D13" s="9"/>
      <c r="E13" s="10"/>
    </row>
    <row r="14" spans="2:5" ht="11.25" customHeight="1">
      <c r="B14" s="5" t="s">
        <v>40</v>
      </c>
      <c r="C14" s="10">
        <f>Data!C27</f>
        <v>7000000000</v>
      </c>
      <c r="D14" s="9">
        <v>0.0154</v>
      </c>
      <c r="E14" s="10">
        <f>C14*D14</f>
        <v>107800000</v>
      </c>
    </row>
    <row r="15" spans="2:5" ht="12.75">
      <c r="B15" s="5" t="s">
        <v>100</v>
      </c>
      <c r="C15" s="10">
        <v>0</v>
      </c>
      <c r="D15" s="9">
        <v>0.0154</v>
      </c>
      <c r="E15" s="10">
        <f>C15*D15</f>
        <v>0</v>
      </c>
    </row>
    <row r="16" spans="2:5" ht="12.75">
      <c r="B16" s="5" t="s">
        <v>41</v>
      </c>
      <c r="C16" s="10">
        <f>Data!C32</f>
        <v>100000000</v>
      </c>
      <c r="D16" s="9">
        <v>0.0154</v>
      </c>
      <c r="E16" s="10">
        <f>C16*D16</f>
        <v>1540000</v>
      </c>
    </row>
    <row r="17" spans="2:5" ht="12.75">
      <c r="B17" s="5" t="s">
        <v>42</v>
      </c>
      <c r="C17" s="10">
        <f>Data!C33</f>
        <v>200000000</v>
      </c>
      <c r="D17" s="9">
        <v>0.0154</v>
      </c>
      <c r="E17" s="10">
        <f>C17*D17</f>
        <v>3080000</v>
      </c>
    </row>
    <row r="18" spans="2:5" ht="12.75">
      <c r="B18" s="5" t="s">
        <v>43</v>
      </c>
      <c r="C18" s="10">
        <v>0</v>
      </c>
      <c r="D18" s="9">
        <v>0.0154</v>
      </c>
      <c r="E18" s="11">
        <f>C18*D18</f>
        <v>0</v>
      </c>
    </row>
    <row r="19" spans="2:5" ht="12.75">
      <c r="B19" s="6" t="s">
        <v>36</v>
      </c>
      <c r="C19" s="10"/>
      <c r="D19" s="9"/>
      <c r="E19" s="10">
        <f>SUM(E14:E18)</f>
        <v>112420000</v>
      </c>
    </row>
    <row r="20" spans="2:5" ht="24.75" customHeight="1">
      <c r="B20" s="7" t="s">
        <v>44</v>
      </c>
      <c r="C20" s="9"/>
      <c r="D20" s="9"/>
      <c r="E20" s="10"/>
    </row>
    <row r="21" spans="2:5" ht="15" customHeight="1">
      <c r="B21" s="5" t="s">
        <v>45</v>
      </c>
      <c r="C21" s="10">
        <f>Data!C28</f>
        <v>5000000000</v>
      </c>
      <c r="D21" s="9">
        <v>0.0308</v>
      </c>
      <c r="E21" s="10">
        <f>C21*D21</f>
        <v>154000000</v>
      </c>
    </row>
    <row r="22" spans="2:5" ht="12.75">
      <c r="B22" s="5" t="s">
        <v>46</v>
      </c>
      <c r="C22" s="10">
        <f>Data!C29</f>
        <v>3000000000</v>
      </c>
      <c r="D22" s="9">
        <v>0.0308</v>
      </c>
      <c r="E22" s="11">
        <f>C22*D22</f>
        <v>92400000</v>
      </c>
    </row>
    <row r="23" spans="2:5" ht="12.75">
      <c r="B23" s="6" t="s">
        <v>36</v>
      </c>
      <c r="C23" s="10"/>
      <c r="D23" s="9"/>
      <c r="E23" s="10">
        <f>SUM(E21:E22)</f>
        <v>246400000</v>
      </c>
    </row>
    <row r="24" spans="2:5" ht="21" customHeight="1">
      <c r="B24" s="7" t="s">
        <v>47</v>
      </c>
      <c r="C24" s="10"/>
      <c r="D24" s="9"/>
      <c r="E24" s="10">
        <v>0</v>
      </c>
    </row>
    <row r="25" spans="2:5" ht="21" customHeight="1" thickBot="1">
      <c r="B25" s="7" t="s">
        <v>49</v>
      </c>
      <c r="C25" s="10"/>
      <c r="D25" s="9"/>
      <c r="E25" s="12">
        <f>E12+E19+E23+E24</f>
        <v>366520000</v>
      </c>
    </row>
    <row r="26" spans="3:5" ht="13.5" thickTop="1">
      <c r="C26" s="10"/>
      <c r="E26" s="10"/>
    </row>
  </sheetData>
  <sheetProtection/>
  <mergeCells count="1">
    <mergeCell ref="B2:E2"/>
  </mergeCells>
  <printOptions horizontalCentered="1"/>
  <pageMargins left="0.75" right="0.75" top="1" bottom="1" header="0.5" footer="0.5"/>
  <pageSetup fitToHeight="1" fitToWidth="1" horizontalDpi="600" verticalDpi="600" orientation="portrait" scale="6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E10"/>
  <sheetViews>
    <sheetView showGridLines="0" zoomScalePageLayoutView="0" workbookViewId="0" topLeftCell="A1">
      <selection activeCell="B32" sqref="B32"/>
    </sheetView>
  </sheetViews>
  <sheetFormatPr defaultColWidth="9.140625" defaultRowHeight="12.75"/>
  <cols>
    <col min="1" max="1" width="2.140625" style="0" customWidth="1"/>
    <col min="2" max="2" width="37.7109375" style="0" bestFit="1" customWidth="1"/>
    <col min="3" max="3" width="15.00390625" style="0" bestFit="1" customWidth="1"/>
    <col min="4" max="4" width="15.7109375" style="0" customWidth="1"/>
    <col min="5" max="5" width="20.7109375" style="0" customWidth="1"/>
  </cols>
  <sheetData>
    <row r="1" ht="13.5" thickBot="1"/>
    <row r="2" spans="2:5" ht="13.5" thickTop="1">
      <c r="B2" s="30" t="s">
        <v>57</v>
      </c>
      <c r="C2" s="30"/>
      <c r="D2" s="30"/>
      <c r="E2" s="30"/>
    </row>
    <row r="3" spans="2:5" ht="12.75">
      <c r="B3" s="1"/>
      <c r="C3" s="1"/>
      <c r="D3" s="1"/>
      <c r="E3" s="1"/>
    </row>
    <row r="4" spans="2:5" ht="12.75">
      <c r="B4" s="1"/>
      <c r="C4" s="4">
        <v>-1</v>
      </c>
      <c r="D4" s="4">
        <f>C4-1</f>
        <v>-2</v>
      </c>
      <c r="E4" s="4">
        <f>D4-1</f>
        <v>-3</v>
      </c>
    </row>
    <row r="5" spans="2:5" ht="25.5">
      <c r="B5" s="2" t="s">
        <v>17</v>
      </c>
      <c r="C5" s="3" t="s">
        <v>1</v>
      </c>
      <c r="D5" s="3" t="s">
        <v>2</v>
      </c>
      <c r="E5" s="3" t="s">
        <v>18</v>
      </c>
    </row>
    <row r="6" spans="2:5" ht="17.25" customHeight="1">
      <c r="B6" s="7"/>
      <c r="C6" s="9"/>
      <c r="D6" s="9"/>
      <c r="E6" s="10"/>
    </row>
    <row r="7" spans="2:5" ht="12.75">
      <c r="B7" s="7" t="s">
        <v>139</v>
      </c>
      <c r="C7" s="10">
        <f>Data!C34</f>
        <v>2500000000</v>
      </c>
      <c r="D7" s="9">
        <v>0.0308</v>
      </c>
      <c r="E7" s="10">
        <f>C7*D7</f>
        <v>77000000</v>
      </c>
    </row>
    <row r="8" spans="2:5" ht="12.75">
      <c r="B8" s="7" t="s">
        <v>50</v>
      </c>
      <c r="C8" s="10">
        <f>Data!C35</f>
        <v>25000000000</v>
      </c>
      <c r="D8" s="9">
        <v>0.0008</v>
      </c>
      <c r="E8" s="10">
        <f>C8*D8</f>
        <v>20000000</v>
      </c>
    </row>
    <row r="9" spans="2:5" ht="21" customHeight="1" thickBot="1">
      <c r="B9" s="7" t="s">
        <v>51</v>
      </c>
      <c r="C9" s="10"/>
      <c r="D9" s="9"/>
      <c r="E9" s="12">
        <f>SUM(E7:E8)</f>
        <v>97000000</v>
      </c>
    </row>
    <row r="10" spans="3:5" ht="13.5" thickTop="1">
      <c r="C10" s="10"/>
      <c r="E10" s="10"/>
    </row>
  </sheetData>
  <sheetProtection/>
  <mergeCells count="1">
    <mergeCell ref="B2:E2"/>
  </mergeCells>
  <printOptions horizontalCentered="1"/>
  <pageMargins left="0.75" right="0.75" top="1" bottom="1" header="0.5" footer="0.5"/>
  <pageSetup fitToHeight="1" fitToWidth="1" horizontalDpi="600" verticalDpi="600" orientation="portrait" scale="6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E35"/>
  <sheetViews>
    <sheetView showGridLines="0" zoomScalePageLayoutView="0" workbookViewId="0" topLeftCell="A1">
      <selection activeCell="C35" sqref="C35"/>
    </sheetView>
  </sheetViews>
  <sheetFormatPr defaultColWidth="9.140625" defaultRowHeight="12.75"/>
  <cols>
    <col min="1" max="1" width="2.140625" style="0" customWidth="1"/>
    <col min="2" max="2" width="28.28125" style="0" bestFit="1" customWidth="1"/>
    <col min="3" max="3" width="21.57421875" style="0" customWidth="1"/>
    <col min="4" max="4" width="16.28125" style="0" bestFit="1" customWidth="1"/>
    <col min="5" max="5" width="22.00390625" style="0" customWidth="1"/>
  </cols>
  <sheetData>
    <row r="1" ht="13.5" thickBot="1"/>
    <row r="2" spans="2:5" ht="13.5" thickTop="1">
      <c r="B2" s="30" t="s">
        <v>61</v>
      </c>
      <c r="C2" s="30"/>
      <c r="D2" s="30"/>
      <c r="E2" s="30"/>
    </row>
    <row r="3" spans="2:5" ht="12.75">
      <c r="B3" s="1"/>
      <c r="C3" s="1"/>
      <c r="D3" s="1"/>
      <c r="E3" s="1"/>
    </row>
    <row r="4" spans="2:5" ht="12.75">
      <c r="B4" s="1"/>
      <c r="C4" s="4">
        <v>-1</v>
      </c>
      <c r="D4" s="4">
        <f>C4-1</f>
        <v>-2</v>
      </c>
      <c r="E4" s="4">
        <f>D4-1</f>
        <v>-3</v>
      </c>
    </row>
    <row r="5" spans="2:5" ht="18" customHeight="1">
      <c r="B5" s="2"/>
      <c r="C5" s="2" t="s">
        <v>62</v>
      </c>
      <c r="D5" s="2" t="s">
        <v>63</v>
      </c>
      <c r="E5" s="2" t="s">
        <v>64</v>
      </c>
    </row>
    <row r="6" spans="2:5" ht="17.25" customHeight="1">
      <c r="B6" s="5" t="s">
        <v>65</v>
      </c>
      <c r="C6" s="10">
        <f>MIN(50,$C$10)</f>
        <v>50</v>
      </c>
      <c r="D6" s="9">
        <v>2.5</v>
      </c>
      <c r="E6" s="10">
        <f>C6*D6</f>
        <v>125</v>
      </c>
    </row>
    <row r="7" spans="2:5" ht="12.75">
      <c r="B7" s="5" t="s">
        <v>66</v>
      </c>
      <c r="C7" s="10">
        <f>MAX(0,MIN(50,$C$10-$C$6))</f>
        <v>50</v>
      </c>
      <c r="D7" s="9">
        <v>1.3</v>
      </c>
      <c r="E7" s="10">
        <f>C7*D7</f>
        <v>65</v>
      </c>
    </row>
    <row r="8" spans="2:5" ht="12.75">
      <c r="B8" s="5" t="s">
        <v>67</v>
      </c>
      <c r="C8" s="10">
        <f>MAX(0,MIN(300,$C$10-$C$6-$C$7))</f>
        <v>300</v>
      </c>
      <c r="D8" s="9">
        <v>1</v>
      </c>
      <c r="E8" s="10">
        <f>C8*D8</f>
        <v>300</v>
      </c>
    </row>
    <row r="9" spans="2:5" ht="12.75">
      <c r="B9" s="5" t="s">
        <v>68</v>
      </c>
      <c r="C9" s="10">
        <f>MAX(0,$C$10-$C$6-$C$7-$C$8)</f>
        <v>4600</v>
      </c>
      <c r="D9" s="9">
        <v>0.9</v>
      </c>
      <c r="E9" s="10">
        <f>C9*D9</f>
        <v>4140</v>
      </c>
    </row>
    <row r="10" spans="2:5" ht="13.5" thickBot="1">
      <c r="B10" s="5" t="s">
        <v>69</v>
      </c>
      <c r="C10" s="12">
        <f>Data!C13</f>
        <v>5000</v>
      </c>
      <c r="D10" s="9"/>
      <c r="E10" s="10"/>
    </row>
    <row r="11" spans="2:5" ht="17.25" thickBot="1" thickTop="1">
      <c r="B11" s="5" t="s">
        <v>70</v>
      </c>
      <c r="C11" s="20"/>
      <c r="D11" s="21"/>
      <c r="E11" s="12">
        <f>SUM(E6:E10)</f>
        <v>4630</v>
      </c>
    </row>
    <row r="12" spans="2:5" ht="16.5" customHeight="1" thickTop="1">
      <c r="B12" s="5" t="s">
        <v>71</v>
      </c>
      <c r="C12" s="10"/>
      <c r="D12" s="10"/>
      <c r="E12" s="9">
        <f>E11/C10</f>
        <v>0.926</v>
      </c>
    </row>
    <row r="13" spans="2:5" ht="12.75">
      <c r="B13" s="5"/>
      <c r="C13" s="10"/>
      <c r="D13" s="9"/>
      <c r="E13" s="10"/>
    </row>
    <row r="14" spans="2:5" ht="15" customHeight="1">
      <c r="B14" s="5" t="s">
        <v>72</v>
      </c>
      <c r="C14" s="10"/>
      <c r="D14" s="9"/>
      <c r="E14" s="11"/>
    </row>
    <row r="15" spans="2:5" ht="12.75">
      <c r="B15" s="6"/>
      <c r="C15" s="10"/>
      <c r="D15" s="9"/>
      <c r="E15" s="10"/>
    </row>
    <row r="16" spans="3:5" ht="12.75">
      <c r="C16" s="9"/>
      <c r="D16" s="9"/>
      <c r="E16" s="10"/>
    </row>
    <row r="17" spans="2:5" ht="12.75">
      <c r="B17" s="8"/>
      <c r="C17" s="9"/>
      <c r="D17" s="9"/>
      <c r="E17" s="10"/>
    </row>
    <row r="18" spans="2:5" ht="12.75">
      <c r="B18" s="5"/>
      <c r="C18" s="10"/>
      <c r="D18" s="9"/>
      <c r="E18" s="10"/>
    </row>
    <row r="19" spans="2:5" ht="12.75">
      <c r="B19" s="5"/>
      <c r="C19" s="10"/>
      <c r="D19" s="9"/>
      <c r="E19" s="10"/>
    </row>
    <row r="20" spans="2:5" ht="12.75">
      <c r="B20" s="5"/>
      <c r="C20" s="10"/>
      <c r="D20" s="9"/>
      <c r="E20" s="11"/>
    </row>
    <row r="21" spans="2:5" ht="12.75">
      <c r="B21" s="6"/>
      <c r="C21" s="10"/>
      <c r="D21" s="9"/>
      <c r="E21" s="10"/>
    </row>
    <row r="22" spans="2:5" ht="19.5" customHeight="1">
      <c r="B22" s="7"/>
      <c r="C22" s="9"/>
      <c r="D22" s="9"/>
      <c r="E22" s="10"/>
    </row>
    <row r="23" spans="2:5" ht="12.75">
      <c r="B23" s="5"/>
      <c r="C23" s="10"/>
      <c r="D23" s="9"/>
      <c r="E23" s="10"/>
    </row>
    <row r="24" spans="2:5" ht="12.75">
      <c r="B24" s="5"/>
      <c r="C24" s="10"/>
      <c r="D24" s="9"/>
      <c r="E24" s="10"/>
    </row>
    <row r="25" spans="2:5" ht="12.75">
      <c r="B25" s="5"/>
      <c r="C25" s="10"/>
      <c r="D25" s="9"/>
      <c r="E25" s="10"/>
    </row>
    <row r="26" spans="2:5" ht="12.75">
      <c r="B26" s="5"/>
      <c r="C26" s="10"/>
      <c r="D26" s="9"/>
      <c r="E26" s="10"/>
    </row>
    <row r="27" spans="2:5" ht="12.75">
      <c r="B27" s="5"/>
      <c r="C27" s="10"/>
      <c r="D27" s="9"/>
      <c r="E27" s="10"/>
    </row>
    <row r="28" spans="2:5" ht="12.75">
      <c r="B28" s="5"/>
      <c r="C28" s="10"/>
      <c r="D28" s="9"/>
      <c r="E28" s="11"/>
    </row>
    <row r="29" spans="2:5" ht="12.75">
      <c r="B29" s="6"/>
      <c r="C29" s="10"/>
      <c r="D29" s="9"/>
      <c r="E29" s="10"/>
    </row>
    <row r="30" spans="2:5" ht="15.75" customHeight="1">
      <c r="B30" s="8"/>
      <c r="C30" s="10"/>
      <c r="D30" s="9"/>
      <c r="E30" s="10"/>
    </row>
    <row r="31" spans="2:5" ht="16.5" customHeight="1">
      <c r="B31" s="8"/>
      <c r="C31" s="10"/>
      <c r="D31" s="9"/>
      <c r="E31" s="10"/>
    </row>
    <row r="32" spans="2:5" ht="17.25" customHeight="1">
      <c r="B32" s="7"/>
      <c r="C32" s="10"/>
      <c r="D32" s="9"/>
      <c r="E32" s="10"/>
    </row>
    <row r="33" spans="2:5" ht="18" customHeight="1">
      <c r="B33" s="7"/>
      <c r="C33" s="10"/>
      <c r="D33" s="9"/>
      <c r="E33" s="10"/>
    </row>
    <row r="34" spans="2:5" ht="21" customHeight="1">
      <c r="B34" s="7"/>
      <c r="C34" s="10"/>
      <c r="D34" s="9"/>
      <c r="E34" s="10"/>
    </row>
    <row r="35" spans="3:5" ht="12.75">
      <c r="C35" s="10"/>
      <c r="E35" s="10"/>
    </row>
  </sheetData>
  <sheetProtection/>
  <mergeCells count="1">
    <mergeCell ref="B2:E2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F35"/>
  <sheetViews>
    <sheetView showGridLines="0" zoomScalePageLayoutView="0" workbookViewId="0" topLeftCell="A1">
      <selection activeCell="D37" sqref="D37"/>
    </sheetView>
  </sheetViews>
  <sheetFormatPr defaultColWidth="9.140625" defaultRowHeight="12.75"/>
  <cols>
    <col min="1" max="1" width="2.140625" style="0" customWidth="1"/>
    <col min="2" max="2" width="28.28125" style="0" bestFit="1" customWidth="1"/>
    <col min="3" max="3" width="28.28125" style="0" customWidth="1"/>
    <col min="4" max="4" width="21.57421875" style="0" customWidth="1"/>
    <col min="5" max="5" width="16.28125" style="0" bestFit="1" customWidth="1"/>
    <col min="6" max="6" width="22.00390625" style="0" customWidth="1"/>
  </cols>
  <sheetData>
    <row r="1" ht="13.5" thickBot="1"/>
    <row r="2" spans="2:6" ht="13.5" thickTop="1">
      <c r="B2" s="30" t="s">
        <v>132</v>
      </c>
      <c r="C2" s="30"/>
      <c r="D2" s="30"/>
      <c r="E2" s="30"/>
      <c r="F2" s="30"/>
    </row>
    <row r="3" spans="2:6" ht="12.75">
      <c r="B3" s="1"/>
      <c r="C3" s="1"/>
      <c r="D3" s="1"/>
      <c r="E3" s="1"/>
      <c r="F3" s="1"/>
    </row>
    <row r="4" spans="2:6" ht="12.75">
      <c r="B4" s="1"/>
      <c r="C4" s="1"/>
      <c r="D4" s="4">
        <v>-1</v>
      </c>
      <c r="E4" s="4">
        <f>D4-1</f>
        <v>-2</v>
      </c>
      <c r="F4" s="4">
        <f>E4-1</f>
        <v>-3</v>
      </c>
    </row>
    <row r="5" spans="2:6" ht="25.5">
      <c r="B5" s="2" t="s">
        <v>77</v>
      </c>
      <c r="C5" s="2" t="s">
        <v>87</v>
      </c>
      <c r="D5" s="3" t="s">
        <v>1</v>
      </c>
      <c r="E5" s="2" t="s">
        <v>85</v>
      </c>
      <c r="F5" s="23" t="s">
        <v>86</v>
      </c>
    </row>
    <row r="6" spans="2:6" ht="17.25" customHeight="1">
      <c r="B6" s="5" t="s">
        <v>75</v>
      </c>
      <c r="C6" s="27" t="s">
        <v>88</v>
      </c>
      <c r="D6" s="26">
        <v>25000000</v>
      </c>
      <c r="E6" s="9">
        <v>0.013</v>
      </c>
      <c r="F6" s="10">
        <f>D6*E6</f>
        <v>325000</v>
      </c>
    </row>
    <row r="7" spans="2:6" ht="12.75">
      <c r="B7" s="5" t="s">
        <v>76</v>
      </c>
      <c r="C7" s="27" t="s">
        <v>88</v>
      </c>
      <c r="D7" s="26">
        <v>25000000</v>
      </c>
      <c r="E7" s="9">
        <v>0.013</v>
      </c>
      <c r="F7" s="10">
        <f aca="true" t="shared" si="0" ref="F7:F15">D7*E7</f>
        <v>325000</v>
      </c>
    </row>
    <row r="8" spans="2:6" ht="12.75">
      <c r="B8" s="5" t="s">
        <v>78</v>
      </c>
      <c r="C8" s="27" t="s">
        <v>88</v>
      </c>
      <c r="D8" s="26">
        <v>25000000</v>
      </c>
      <c r="E8" s="9">
        <v>0.013</v>
      </c>
      <c r="F8" s="10">
        <f t="shared" si="0"/>
        <v>325000</v>
      </c>
    </row>
    <row r="9" spans="2:6" ht="12.75">
      <c r="B9" s="5" t="s">
        <v>79</v>
      </c>
      <c r="C9" s="27" t="s">
        <v>90</v>
      </c>
      <c r="D9" s="26">
        <v>25000000</v>
      </c>
      <c r="E9" s="9">
        <v>0.046</v>
      </c>
      <c r="F9" s="10">
        <f t="shared" si="0"/>
        <v>1150000</v>
      </c>
    </row>
    <row r="10" spans="2:6" ht="12.75">
      <c r="B10" s="5" t="s">
        <v>80</v>
      </c>
      <c r="C10" s="27" t="s">
        <v>90</v>
      </c>
      <c r="D10" s="26">
        <v>25000000</v>
      </c>
      <c r="E10" s="9">
        <v>0.046</v>
      </c>
      <c r="F10" s="10">
        <f t="shared" si="0"/>
        <v>1150000</v>
      </c>
    </row>
    <row r="11" spans="2:6" ht="12.75">
      <c r="B11" s="5" t="s">
        <v>81</v>
      </c>
      <c r="C11" s="27" t="s">
        <v>143</v>
      </c>
      <c r="D11" s="26">
        <v>50000000</v>
      </c>
      <c r="E11" s="9">
        <v>0.026</v>
      </c>
      <c r="F11" s="10">
        <f t="shared" si="0"/>
        <v>1300000</v>
      </c>
    </row>
    <row r="12" spans="2:6" ht="12.75">
      <c r="B12" s="5" t="s">
        <v>82</v>
      </c>
      <c r="C12" s="27" t="s">
        <v>143</v>
      </c>
      <c r="D12" s="26">
        <v>50000000</v>
      </c>
      <c r="E12" s="9">
        <v>0.026</v>
      </c>
      <c r="F12" s="10">
        <f t="shared" si="0"/>
        <v>1300000</v>
      </c>
    </row>
    <row r="13" spans="2:6" ht="12.75">
      <c r="B13" s="5" t="s">
        <v>83</v>
      </c>
      <c r="C13" s="27" t="s">
        <v>143</v>
      </c>
      <c r="D13" s="26">
        <v>50000000</v>
      </c>
      <c r="E13" s="9">
        <v>0.026</v>
      </c>
      <c r="F13" s="10">
        <f t="shared" si="0"/>
        <v>1300000</v>
      </c>
    </row>
    <row r="14" spans="2:6" ht="15" customHeight="1">
      <c r="B14" s="5" t="s">
        <v>131</v>
      </c>
      <c r="C14" s="27" t="s">
        <v>143</v>
      </c>
      <c r="D14" s="26">
        <v>50000000</v>
      </c>
      <c r="E14" s="9">
        <v>0.026</v>
      </c>
      <c r="F14" s="10">
        <f t="shared" si="0"/>
        <v>1300000</v>
      </c>
    </row>
    <row r="15" spans="2:6" ht="12.75">
      <c r="B15" s="5" t="s">
        <v>84</v>
      </c>
      <c r="C15" s="27" t="s">
        <v>143</v>
      </c>
      <c r="D15" s="26">
        <v>50000000</v>
      </c>
      <c r="E15" s="9">
        <v>0.026</v>
      </c>
      <c r="F15" s="10">
        <f t="shared" si="0"/>
        <v>1300000</v>
      </c>
    </row>
    <row r="16" spans="2:6" ht="13.5" thickBot="1">
      <c r="B16" s="5"/>
      <c r="C16" s="5"/>
      <c r="D16" s="9"/>
      <c r="E16" s="9"/>
      <c r="F16" s="12">
        <f>SUM(F6:F15)</f>
        <v>9775000</v>
      </c>
    </row>
    <row r="17" spans="2:6" ht="13.5" thickTop="1">
      <c r="B17" s="5"/>
      <c r="C17" s="5"/>
      <c r="D17" s="9"/>
      <c r="E17" s="9"/>
      <c r="F17" s="10"/>
    </row>
    <row r="18" spans="2:6" ht="12.75">
      <c r="B18" s="5"/>
      <c r="C18" s="5"/>
      <c r="D18" s="10"/>
      <c r="E18" s="9"/>
      <c r="F18" s="10"/>
    </row>
    <row r="19" spans="2:6" ht="12.75">
      <c r="B19" s="5"/>
      <c r="C19" s="5"/>
      <c r="D19" s="10"/>
      <c r="E19" s="9"/>
      <c r="F19" s="10"/>
    </row>
    <row r="20" spans="2:6" ht="12.75">
      <c r="B20" s="5"/>
      <c r="C20" s="5"/>
      <c r="D20" s="10"/>
      <c r="E20" s="9"/>
      <c r="F20" s="11"/>
    </row>
    <row r="21" spans="2:6" ht="12.75">
      <c r="B21" s="6"/>
      <c r="C21" s="6"/>
      <c r="D21" s="10"/>
      <c r="E21" s="9"/>
      <c r="F21" s="10"/>
    </row>
    <row r="22" spans="2:6" ht="19.5" customHeight="1">
      <c r="B22" s="7"/>
      <c r="C22" s="7"/>
      <c r="D22" s="9"/>
      <c r="E22" s="9"/>
      <c r="F22" s="10"/>
    </row>
    <row r="23" spans="2:6" ht="12.75">
      <c r="B23" s="5"/>
      <c r="C23" s="5"/>
      <c r="D23" s="10"/>
      <c r="E23" s="9"/>
      <c r="F23" s="10"/>
    </row>
    <row r="24" spans="2:6" ht="12.75">
      <c r="B24" s="5"/>
      <c r="C24" s="5"/>
      <c r="D24" s="10"/>
      <c r="E24" s="9"/>
      <c r="F24" s="10"/>
    </row>
    <row r="25" spans="2:6" ht="12.75">
      <c r="B25" s="5"/>
      <c r="C25" s="5"/>
      <c r="D25" s="10"/>
      <c r="E25" s="9"/>
      <c r="F25" s="10"/>
    </row>
    <row r="26" spans="2:6" ht="12.75">
      <c r="B26" s="5"/>
      <c r="C26" s="5"/>
      <c r="D26" s="10"/>
      <c r="E26" s="9"/>
      <c r="F26" s="10"/>
    </row>
    <row r="27" spans="2:6" ht="12.75">
      <c r="B27" s="5"/>
      <c r="C27" s="5"/>
      <c r="D27" s="10"/>
      <c r="E27" s="9"/>
      <c r="F27" s="10"/>
    </row>
    <row r="28" spans="2:6" ht="12.75">
      <c r="B28" s="5"/>
      <c r="C28" s="5"/>
      <c r="D28" s="10"/>
      <c r="E28" s="9"/>
      <c r="F28" s="11"/>
    </row>
    <row r="29" spans="2:6" ht="12.75">
      <c r="B29" s="6"/>
      <c r="C29" s="6"/>
      <c r="D29" s="10"/>
      <c r="E29" s="9"/>
      <c r="F29" s="10"/>
    </row>
    <row r="30" spans="2:6" ht="15.75" customHeight="1">
      <c r="B30" s="8"/>
      <c r="C30" s="8"/>
      <c r="D30" s="10"/>
      <c r="E30" s="9"/>
      <c r="F30" s="10"/>
    </row>
    <row r="31" spans="2:6" ht="16.5" customHeight="1">
      <c r="B31" s="8"/>
      <c r="C31" s="8"/>
      <c r="D31" s="10"/>
      <c r="E31" s="9"/>
      <c r="F31" s="10"/>
    </row>
    <row r="32" spans="2:6" ht="17.25" customHeight="1">
      <c r="B32" s="7"/>
      <c r="C32" s="7"/>
      <c r="D32" s="10"/>
      <c r="E32" s="9"/>
      <c r="F32" s="10"/>
    </row>
    <row r="33" spans="2:6" ht="18" customHeight="1">
      <c r="B33" s="7"/>
      <c r="C33" s="7"/>
      <c r="D33" s="10"/>
      <c r="E33" s="9"/>
      <c r="F33" s="10"/>
    </row>
    <row r="34" spans="2:6" ht="21" customHeight="1">
      <c r="B34" s="7"/>
      <c r="C34" s="7"/>
      <c r="D34" s="10"/>
      <c r="E34" s="9"/>
      <c r="F34" s="10"/>
    </row>
    <row r="35" spans="4:6" ht="12.75">
      <c r="D35" s="10"/>
      <c r="F35" s="10"/>
    </row>
  </sheetData>
  <sheetProtection/>
  <mergeCells count="1">
    <mergeCell ref="B2:F2"/>
  </mergeCells>
  <printOptions horizontalCentered="1"/>
  <pageMargins left="0.75" right="0.75" top="1" bottom="1" header="0.5" footer="0.5"/>
  <pageSetup fitToHeight="1" fitToWidth="1" horizontalDpi="600" verticalDpi="600" orientation="portrait" scale="76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C20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2.8515625" style="14" customWidth="1"/>
    <col min="2" max="2" width="71.7109375" style="0" bestFit="1" customWidth="1"/>
    <col min="3" max="3" width="20.7109375" style="0" customWidth="1"/>
  </cols>
  <sheetData>
    <row r="1" ht="13.5" thickBot="1"/>
    <row r="2" spans="2:3" ht="13.5" thickTop="1">
      <c r="B2" s="30" t="s">
        <v>96</v>
      </c>
      <c r="C2" s="30"/>
    </row>
    <row r="3" spans="2:3" ht="12.75">
      <c r="B3" s="1"/>
      <c r="C3" s="1"/>
    </row>
    <row r="4" spans="2:3" ht="12.75">
      <c r="B4" s="1"/>
      <c r="C4" s="1"/>
    </row>
    <row r="5" spans="2:3" ht="12.75">
      <c r="B5" s="16"/>
      <c r="C5" s="25" t="s">
        <v>95</v>
      </c>
    </row>
    <row r="6" spans="2:3" ht="19.5" customHeight="1">
      <c r="B6" s="7" t="s">
        <v>130</v>
      </c>
      <c r="C6" s="10">
        <v>0</v>
      </c>
    </row>
    <row r="7" spans="1:3" ht="19.5" customHeight="1">
      <c r="A7" s="15"/>
      <c r="B7" s="7" t="s">
        <v>91</v>
      </c>
      <c r="C7" s="10"/>
    </row>
    <row r="8" spans="1:3" ht="19.5" customHeight="1">
      <c r="A8" s="15"/>
      <c r="B8" s="24" t="s">
        <v>89</v>
      </c>
      <c r="C8" s="10">
        <f>'Asset Risk (C-1)'!E31</f>
        <v>300000000</v>
      </c>
    </row>
    <row r="9" spans="1:3" ht="19.5" customHeight="1">
      <c r="A9" s="15"/>
      <c r="B9" s="24" t="s">
        <v>92</v>
      </c>
      <c r="C9" s="10">
        <f>'Asset Risk (C-1)'!E35-'Asset Risk (C-1)'!E31</f>
        <v>650501200</v>
      </c>
    </row>
    <row r="10" spans="1:3" ht="19.5" customHeight="1">
      <c r="A10" s="15"/>
      <c r="B10" s="7" t="s">
        <v>21</v>
      </c>
      <c r="C10" s="10">
        <f>'Insurance Risk (C-2) '!E16</f>
        <v>171400000</v>
      </c>
    </row>
    <row r="11" spans="1:3" ht="19.5" customHeight="1">
      <c r="A11" s="15"/>
      <c r="B11" s="7" t="s">
        <v>31</v>
      </c>
      <c r="C11" s="10"/>
    </row>
    <row r="12" spans="1:3" ht="19.5" customHeight="1">
      <c r="A12" s="15"/>
      <c r="B12" s="24" t="s">
        <v>93</v>
      </c>
      <c r="C12" s="10">
        <f>'Interest Rate Risk (C-3)'!E25</f>
        <v>366520000</v>
      </c>
    </row>
    <row r="13" spans="1:3" ht="19.5" customHeight="1">
      <c r="A13" s="15"/>
      <c r="B13" s="24" t="s">
        <v>155</v>
      </c>
      <c r="C13" s="10">
        <v>0</v>
      </c>
    </row>
    <row r="14" spans="1:3" ht="19.5" customHeight="1">
      <c r="A14" s="15"/>
      <c r="B14" s="24" t="s">
        <v>94</v>
      </c>
      <c r="C14" s="10">
        <v>0</v>
      </c>
    </row>
    <row r="15" spans="1:2" ht="19.5" customHeight="1">
      <c r="A15" s="15"/>
      <c r="B15" s="7" t="s">
        <v>57</v>
      </c>
    </row>
    <row r="16" spans="1:3" ht="19.5" customHeight="1">
      <c r="A16" s="15"/>
      <c r="B16" s="24" t="s">
        <v>153</v>
      </c>
      <c r="C16" s="32">
        <f>'Business Risk (C-4)'!E9</f>
        <v>97000000</v>
      </c>
    </row>
    <row r="17" spans="1:3" ht="19.5" customHeight="1">
      <c r="A17" s="15"/>
      <c r="B17" s="24" t="s">
        <v>154</v>
      </c>
      <c r="C17" s="33">
        <f>'Business Risk (C-4)'!E10</f>
        <v>0</v>
      </c>
    </row>
    <row r="18" spans="1:3" ht="19.5" customHeight="1">
      <c r="A18" s="15"/>
      <c r="B18" s="7" t="s">
        <v>148</v>
      </c>
      <c r="C18" s="10">
        <f>SUM(C6:C16)</f>
        <v>1585421200</v>
      </c>
    </row>
    <row r="19" spans="1:3" ht="19.5" customHeight="1">
      <c r="A19" s="15" t="s">
        <v>58</v>
      </c>
      <c r="B19" s="7" t="s">
        <v>149</v>
      </c>
      <c r="C19" s="33">
        <f>C6+C16+((C9+C12)^2+(C8+C14)^2+C10^2+C14^2+C17^2)^0.5</f>
        <v>1171108970.8448765</v>
      </c>
    </row>
    <row r="20" spans="1:3" ht="24" customHeight="1">
      <c r="A20" s="15" t="s">
        <v>60</v>
      </c>
      <c r="B20" s="7" t="s">
        <v>59</v>
      </c>
      <c r="C20" s="18">
        <f>C18-C19</f>
        <v>414312229.1551235</v>
      </c>
    </row>
    <row r="21" ht="19.5" customHeight="1"/>
    <row r="22" ht="19.5" customHeight="1"/>
    <row r="23" ht="19.5" customHeight="1"/>
    <row r="24" ht="19.5" customHeight="1"/>
  </sheetData>
  <sheetProtection/>
  <mergeCells count="1">
    <mergeCell ref="B2:C2"/>
  </mergeCells>
  <printOptions horizontalCentered="1"/>
  <pageMargins left="0.75" right="0.75" top="1" bottom="1" header="0.5" footer="0.5"/>
  <pageSetup fitToHeight="1" fitToWidth="1" horizontalDpi="600" verticalDpi="600" orientation="portrait" scale="9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J. Lombardi</dc:creator>
  <cp:keywords/>
  <dc:description/>
  <cp:lastModifiedBy>Louis Lombardi</cp:lastModifiedBy>
  <cp:lastPrinted>2005-10-16T13:01:59Z</cp:lastPrinted>
  <dcterms:created xsi:type="dcterms:W3CDTF">2005-10-10T19:27:27Z</dcterms:created>
  <dcterms:modified xsi:type="dcterms:W3CDTF">2010-01-18T22:21:52Z</dcterms:modified>
  <cp:category/>
  <cp:version/>
  <cp:contentType/>
  <cp:contentStatus/>
</cp:coreProperties>
</file>